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08" yWindow="-108" windowWidth="23256" windowHeight="12456" tabRatio="600" firstSheet="0" activeTab="0" autoFilterDateGrouping="1"/>
  </bookViews>
  <sheets>
    <sheet xmlns:r="http://schemas.openxmlformats.org/officeDocument/2006/relationships" name="Foglio1" sheetId="1" state="visible" r:id="rId1"/>
    <sheet xmlns:r="http://schemas.openxmlformats.org/officeDocument/2006/relationships" name="Spese" sheetId="2" state="visible" r:id="rId2"/>
  </sheets>
  <externalReferences>
    <externalReference xmlns:r="http://schemas.openxmlformats.org/officeDocument/2006/relationships" r:id="rId3"/>
  </externalReference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\€\ #,##0;[Red]\€\ \(#,##0\);&quot;-&quot;"/>
  </numFmts>
  <fonts count="7"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b val="1"/>
      <color rgb="FFFFFFFF"/>
      <sz val="11"/>
    </font>
    <font>
      <name val="Calibri"/>
      <b val="1"/>
      <sz val="11"/>
    </font>
    <font>
      <name val="Calibri"/>
      <color rgb="FF0000FF"/>
      <sz val="11"/>
    </font>
    <font>
      <name val="Calibri"/>
      <b val="1"/>
      <color rgb="FF1F4E79"/>
      <sz val="11"/>
    </font>
    <font>
      <name val="Calibri"/>
      <family val="2"/>
      <b val="1"/>
      <color rgb="FF1F4E79"/>
      <sz val="16"/>
    </font>
  </fonts>
  <fills count="5">
    <fill>
      <patternFill/>
    </fill>
    <fill>
      <patternFill patternType="gray125"/>
    </fill>
    <fill>
      <patternFill patternType="solid">
        <fgColor rgb="FFF2F2F2"/>
      </patternFill>
    </fill>
    <fill>
      <patternFill patternType="solid">
        <fgColor rgb="FF2F5597"/>
      </patternFill>
    </fill>
    <fill>
      <patternFill patternType="solid">
        <fgColor rgb="FFFFF2CC"/>
      </patternFill>
    </fill>
  </fills>
  <borders count="6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1" fillId="0" borderId="0"/>
    <xf numFmtId="0" fontId="1" fillId="0" borderId="0"/>
  </cellStyleXfs>
  <cellXfs count="14">
    <xf numFmtId="0" fontId="0" fillId="0" borderId="0" pivotButton="0" quotePrefix="0" xfId="0"/>
    <xf numFmtId="0" fontId="2" fillId="3" borderId="1" applyAlignment="1" pivotButton="0" quotePrefix="0" xfId="1">
      <alignment vertical="center" wrapText="1"/>
    </xf>
    <xf numFmtId="0" fontId="0" fillId="0" borderId="1" applyAlignment="1" pivotButton="0" quotePrefix="0" xfId="1">
      <alignment vertical="center" wrapText="1"/>
    </xf>
    <xf numFmtId="0" fontId="3" fillId="0" borderId="1" applyAlignment="1" pivotButton="0" quotePrefix="0" xfId="1">
      <alignment vertical="center" wrapText="1"/>
    </xf>
    <xf numFmtId="164" fontId="0" fillId="0" borderId="1" applyAlignment="1" pivotButton="0" quotePrefix="0" xfId="1">
      <alignment vertical="center" wrapText="1"/>
    </xf>
    <xf numFmtId="164" fontId="0" fillId="0" borderId="1" applyAlignment="1" pivotButton="0" quotePrefix="0" xfId="1">
      <alignment horizontal="right" vertical="center" wrapText="1"/>
    </xf>
    <xf numFmtId="164" fontId="4" fillId="4" borderId="1" applyAlignment="1" pivotButton="0" quotePrefix="0" xfId="1">
      <alignment vertical="center" wrapText="1"/>
    </xf>
    <xf numFmtId="164" fontId="3" fillId="0" borderId="1" applyAlignment="1" pivotButton="0" quotePrefix="0" xfId="1">
      <alignment vertical="center" wrapText="1"/>
    </xf>
    <xf numFmtId="0" fontId="5" fillId="2" borderId="1" applyAlignment="1" pivotButton="0" quotePrefix="0" xfId="1">
      <alignment vertical="center" wrapText="1"/>
    </xf>
    <xf numFmtId="0" fontId="0" fillId="0" borderId="2" pivotButton="0" quotePrefix="0" xfId="1"/>
    <xf numFmtId="0" fontId="6" fillId="0" borderId="0" pivotButton="0" quotePrefix="0" xfId="1"/>
    <xf numFmtId="0" fontId="0" fillId="0" borderId="2" pivotButton="0" quotePrefix="0" xfId="0"/>
    <xf numFmtId="0" fontId="0" fillId="0" borderId="5" pivotButton="0" quotePrefix="0" xfId="0"/>
    <xf numFmtId="10" fontId="0" fillId="0" borderId="0" pivotButton="0" quotePrefix="0" xfId="0"/>
  </cellXfs>
  <cellStyles count="2">
    <cellStyle name="Normale" xfId="0" builtinId="0"/>
    <cellStyle name="Normal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externalLink" Target="/xl/externalLinks/externalLink1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externalLinks/_rels/externalLink1.xml.rels><Relationships xmlns="http://schemas.openxmlformats.org/package/2006/relationships"><Relationship Type="http://schemas.openxmlformats.org/officeDocument/2006/relationships/externalLinkPath" Target="file:///Y:\GARA%20CANONE%20UNICO%20PATRIMONIALE\DOCUMENTI%20DI%20GARA\PEF_CUP_MontaltoDora.xlsx" TargetMode="External" Id="rId2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i_Storici"/>
      <sheetName val="Spese"/>
      <sheetName val="PEF_Operatore"/>
      <sheetName val="Sensibilità"/>
      <sheetName val="Sensitività"/>
    </sheetNames>
    <sheetDataSet>
      <sheetData sheetId="0"/>
      <sheetData sheetId="1">
        <row r="8">
          <cell r="C8">
            <v>15000</v>
          </cell>
        </row>
        <row r="12">
          <cell r="C12">
            <v>0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0</v>
          </cell>
        </row>
        <row r="26">
          <cell r="C26">
            <v>0</v>
          </cell>
        </row>
        <row r="28">
          <cell r="C28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showGridLines="0" tabSelected="1" workbookViewId="0">
      <selection activeCell="B2" sqref="B2"/>
    </sheetView>
  </sheetViews>
  <sheetFormatPr baseColWidth="8" defaultRowHeight="14.4"/>
  <cols>
    <col width="2" customWidth="1" min="1" max="1"/>
    <col width="48" customWidth="1" min="2" max="2"/>
    <col width="18" customWidth="1" min="3" max="5"/>
  </cols>
  <sheetData>
    <row r="1"/>
    <row r="2" ht="21" customHeight="1">
      <c r="B2" s="10" t="inlineStr">
        <is>
          <t>ALLEGATO F - ANALISI DI SENSITIVITA'</t>
        </is>
      </c>
    </row>
    <row r="3"/>
    <row r="4">
      <c r="B4" s="1" t="inlineStr">
        <is>
          <t>Voce</t>
        </is>
      </c>
      <c r="C4" s="1" t="inlineStr">
        <is>
          <t>DATI BASE</t>
        </is>
      </c>
      <c r="D4" s="1" t="inlineStr">
        <is>
          <t>VARIAZIONE -20%</t>
        </is>
      </c>
      <c r="E4" s="1" t="inlineStr">
        <is>
          <t>VARIAZIONE +20%</t>
        </is>
      </c>
    </row>
    <row r="5">
      <c r="B5" s="2" t="n"/>
      <c r="C5" s="2" t="n"/>
      <c r="D5" s="2" t="n"/>
      <c r="E5" s="2" t="n"/>
    </row>
    <row r="6">
      <c r="B6" s="3" t="inlineStr">
        <is>
          <t>Minimo garantito (MG) del periodo</t>
        </is>
      </c>
      <c r="C6" s="4" t="n">
        <v>15000</v>
      </c>
      <c r="D6" s="4" t="n">
        <v>15000</v>
      </c>
      <c r="E6" s="4" t="n">
        <v>15000</v>
      </c>
    </row>
    <row r="7">
      <c r="B7" s="2" t="n"/>
      <c r="C7" s="2" t="n"/>
      <c r="D7" s="2" t="n"/>
      <c r="E7" s="2" t="n"/>
    </row>
    <row r="8">
      <c r="B8" s="2" t="inlineStr">
        <is>
          <t>Incassi lordi stimati (IL)</t>
        </is>
      </c>
      <c r="C8" s="4" t="n">
        <v>28000</v>
      </c>
      <c r="D8" s="4">
        <f>C8*80%</f>
        <v/>
      </c>
      <c r="E8" s="4">
        <f>C8*120%</f>
        <v/>
      </c>
    </row>
    <row r="9">
      <c r="B9" s="2" t="inlineStr">
        <is>
          <t>Rimborsi stimati</t>
        </is>
      </c>
      <c r="C9" s="4">
        <f>C8*Spese!C12</f>
        <v/>
      </c>
      <c r="D9" s="4">
        <f>D8*Spese!C12</f>
        <v/>
      </c>
      <c r="E9" s="4">
        <f>E8*Spese!C12</f>
        <v/>
      </c>
    </row>
    <row r="10">
      <c r="B10" s="2" t="inlineStr">
        <is>
          <t>Riscosso netto (RN)</t>
        </is>
      </c>
      <c r="C10" s="4">
        <f>C8-C9</f>
        <v/>
      </c>
      <c r="D10" s="4">
        <f>D8-D9</f>
        <v/>
      </c>
      <c r="E10" s="4">
        <f>E8-E9</f>
        <v/>
      </c>
    </row>
    <row r="11">
      <c r="B11" s="2" t="inlineStr">
        <is>
          <t>Aggio teorico (RN × aggio offerto)</t>
        </is>
      </c>
      <c r="C11" s="4">
        <f>C10*Spese!$C$14</f>
        <v/>
      </c>
      <c r="D11" s="4">
        <f>D10*Spese!$C$14</f>
        <v/>
      </c>
      <c r="E11" s="4">
        <f>E10*Spese!$C$14</f>
        <v/>
      </c>
    </row>
    <row r="12">
      <c r="B12" s="2" t="inlineStr">
        <is>
          <t>Tetto aggio per MG (max 0; RN−MG)</t>
        </is>
      </c>
      <c r="C12" s="4">
        <f>MAX(0,C10-C6)</f>
        <v/>
      </c>
      <c r="D12" s="4">
        <f>MAX(0,D10-D6)</f>
        <v/>
      </c>
      <c r="E12" s="4">
        <f>MAX(0,E10-E6)</f>
        <v/>
      </c>
    </row>
    <row r="13">
      <c r="B13" s="2" t="inlineStr">
        <is>
          <t>Aggio liquidabile (min AT; TETTO)</t>
        </is>
      </c>
      <c r="C13" s="4">
        <f>MIN(C11,C12)</f>
        <v/>
      </c>
      <c r="D13" s="4">
        <f>MIN(D11,D12)</f>
        <v/>
      </c>
      <c r="E13" s="4">
        <f>MIN(E11,E12)</f>
        <v/>
      </c>
    </row>
    <row r="14">
      <c r="B14" s="2" t="inlineStr">
        <is>
          <t>Versamento integrativo al Comune (max 0; MG−RN)</t>
        </is>
      </c>
      <c r="C14" s="4">
        <f>MAX(0,C6-C10)</f>
        <v/>
      </c>
      <c r="D14" s="5">
        <f>MAX(0,D6-D10)</f>
        <v/>
      </c>
      <c r="E14" s="4">
        <f>MAX(0,E6-E10)</f>
        <v/>
      </c>
    </row>
    <row r="15">
      <c r="B15" s="2" t="inlineStr">
        <is>
          <t>Ricavi concessionario da aggio (AL)</t>
        </is>
      </c>
      <c r="C15" s="4">
        <f>C13</f>
        <v/>
      </c>
      <c r="D15" s="4">
        <f>D13</f>
        <v/>
      </c>
      <c r="E15" s="4">
        <f>E13</f>
        <v/>
      </c>
    </row>
    <row r="16">
      <c r="B16" s="2" t="inlineStr">
        <is>
          <t>Oneri/spese di riscossione (stima) – input</t>
        </is>
      </c>
      <c r="C16" s="6" t="n">
        <v>0</v>
      </c>
      <c r="D16" s="6" t="n">
        <v>0</v>
      </c>
      <c r="E16" s="6" t="n">
        <v>0</v>
      </c>
    </row>
    <row r="17">
      <c r="B17" s="3" t="inlineStr">
        <is>
          <t>Ricavi totali concessionario</t>
        </is>
      </c>
      <c r="C17" s="7">
        <f>C15+C16</f>
        <v/>
      </c>
      <c r="D17" s="7">
        <f>D15+D16</f>
        <v/>
      </c>
      <c r="E17" s="7">
        <f>E15+E16</f>
        <v/>
      </c>
    </row>
    <row r="18">
      <c r="B18" s="8" t="inlineStr">
        <is>
          <t>COSTI</t>
        </is>
      </c>
      <c r="C18" s="11" t="n"/>
      <c r="D18" s="11" t="n"/>
      <c r="E18" s="12" t="n"/>
    </row>
    <row r="19">
      <c r="B19" s="2" t="inlineStr">
        <is>
          <t>Costi personale</t>
        </is>
      </c>
      <c r="C19" s="4">
        <f>Spese!C19*52*Spese!C20</f>
        <v/>
      </c>
      <c r="D19" s="4">
        <f>Spese!C19*52*Spese!C20</f>
        <v/>
      </c>
      <c r="E19" s="4">
        <f>Spese!C19*52*Spese!C20</f>
        <v/>
      </c>
    </row>
    <row r="20">
      <c r="B20" s="2" t="inlineStr">
        <is>
          <t>Costi IT/Software</t>
        </is>
      </c>
      <c r="C20" s="4">
        <f>Spese!C21</f>
        <v/>
      </c>
      <c r="D20" s="4">
        <f>Spese!C21</f>
        <v/>
      </c>
      <c r="E20" s="4">
        <f>Spese!C21</f>
        <v/>
      </c>
    </row>
    <row r="21">
      <c r="B21" s="2" t="inlineStr">
        <is>
          <t>Spese postali/notifiche</t>
        </is>
      </c>
      <c r="C21" s="4">
        <f>Spese!C22</f>
        <v/>
      </c>
      <c r="D21" s="4">
        <f>Spese!C22</f>
        <v/>
      </c>
      <c r="E21" s="4">
        <f>Spese!C22</f>
        <v/>
      </c>
    </row>
    <row r="22">
      <c r="B22" s="2" t="inlineStr">
        <is>
          <t>Manutenzione impianti affissioni</t>
        </is>
      </c>
      <c r="C22" s="4">
        <f>Spese!C23</f>
        <v/>
      </c>
      <c r="D22" s="4">
        <f>Spese!C23</f>
        <v/>
      </c>
      <c r="E22" s="4">
        <f>Spese!C23</f>
        <v/>
      </c>
    </row>
    <row r="23">
      <c r="B23" s="2" t="inlineStr">
        <is>
          <t>Assicurazione RCT/RCO</t>
        </is>
      </c>
      <c r="C23" s="4">
        <f>Spese!C24</f>
        <v/>
      </c>
      <c r="D23" s="4">
        <f>Spese!C24</f>
        <v/>
      </c>
      <c r="E23" s="4">
        <f>Spese!C24</f>
        <v/>
      </c>
    </row>
    <row r="24">
      <c r="B24" s="2" t="inlineStr">
        <is>
          <t>Spese generali/overhead</t>
        </is>
      </c>
      <c r="C24" s="4">
        <f>Spese!C26</f>
        <v/>
      </c>
      <c r="D24" s="4">
        <f>Spese!C26</f>
        <v/>
      </c>
      <c r="E24" s="4">
        <f>Spese!C26</f>
        <v/>
      </c>
    </row>
    <row r="25">
      <c r="B25" s="2" t="inlineStr">
        <is>
          <t>Costi legali/coattivo</t>
        </is>
      </c>
      <c r="C25" s="4">
        <f>Spese!C28</f>
        <v/>
      </c>
      <c r="D25" s="4">
        <f>Spese!C28</f>
        <v/>
      </c>
      <c r="E25" s="4">
        <f>Spese!C28</f>
        <v/>
      </c>
    </row>
    <row r="26">
      <c r="B26" s="3" t="inlineStr">
        <is>
          <t>Costi totali</t>
        </is>
      </c>
      <c r="C26" s="7">
        <f>SUM(C19:C25)</f>
        <v/>
      </c>
      <c r="D26" s="7">
        <f>SUM(D19:D25)</f>
        <v/>
      </c>
      <c r="E26" s="7">
        <f>SUM(E19:E25)</f>
        <v/>
      </c>
    </row>
    <row r="27">
      <c r="B27" s="3" t="inlineStr">
        <is>
          <t>Margine operativo (RTOT−CTOT)</t>
        </is>
      </c>
      <c r="C27" s="7">
        <f>C17-C26</f>
        <v/>
      </c>
      <c r="D27" s="7">
        <f>D17-D26</f>
        <v/>
      </c>
      <c r="E27" s="7">
        <f>E17-E26</f>
        <v/>
      </c>
    </row>
    <row r="28">
      <c r="B28" s="3" t="inlineStr">
        <is>
          <t>Entrata netta Comune (RN−AL+VI)</t>
        </is>
      </c>
      <c r="C28" s="7">
        <f>C10-C13+C14</f>
        <v/>
      </c>
      <c r="D28" s="7">
        <f>D10-D13+D14</f>
        <v/>
      </c>
      <c r="E28" s="7">
        <f>E10-E13+E14</f>
        <v/>
      </c>
    </row>
  </sheetData>
  <mergeCells count="1">
    <mergeCell ref="B18:E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2:C28"/>
  <sheetViews>
    <sheetView workbookViewId="0">
      <selection activeCell="A1" sqref="A1"/>
    </sheetView>
  </sheetViews>
  <sheetFormatPr baseColWidth="8" defaultRowHeight="15"/>
  <sheetData>
    <row r="2">
      <c r="B2" t="inlineStr">
        <is>
          <t>INPUT (compilare i soli valori in colonna C)</t>
        </is>
      </c>
    </row>
    <row r="12">
      <c r="B12" t="inlineStr">
        <is>
          <t>Rimborsi stimati (% incassi lordi)</t>
        </is>
      </c>
      <c r="C12" s="13" t="n">
        <v>0</v>
      </c>
    </row>
    <row r="14">
      <c r="B14" t="inlineStr">
        <is>
          <t>Aggio offerto (p%)</t>
        </is>
      </c>
      <c r="C14" s="13" t="n">
        <v>0.4</v>
      </c>
    </row>
    <row r="19">
      <c r="B19" t="inlineStr">
        <is>
          <t>Monte ore medio settimanale dedicate al Comune</t>
        </is>
      </c>
      <c r="C19" t="n">
        <v>0</v>
      </c>
    </row>
    <row r="20">
      <c r="B20" t="inlineStr">
        <is>
          <t>Costo medio orario (€/h)</t>
        </is>
      </c>
      <c r="C20" t="n">
        <v>0</v>
      </c>
    </row>
    <row r="21">
      <c r="B21" t="inlineStr">
        <is>
          <t>Costi IT/Software annui</t>
        </is>
      </c>
      <c r="C21" t="n">
        <v>0</v>
      </c>
    </row>
    <row r="22">
      <c r="B22" t="inlineStr">
        <is>
          <t>Spese postali/notifiche annue</t>
        </is>
      </c>
      <c r="C22" t="n">
        <v>0</v>
      </c>
    </row>
    <row r="23">
      <c r="B23" t="inlineStr">
        <is>
          <t>Manutenzione impianti affissioni annua</t>
        </is>
      </c>
      <c r="C23" t="n">
        <v>0</v>
      </c>
    </row>
    <row r="24">
      <c r="B24" t="inlineStr">
        <is>
          <t>Assicurazione RCT/RCO annua</t>
        </is>
      </c>
      <c r="C24" t="n">
        <v>0</v>
      </c>
    </row>
    <row r="26">
      <c r="B26" t="inlineStr">
        <is>
          <t>Spese generali/overhead annue</t>
        </is>
      </c>
      <c r="C26" t="n">
        <v>0</v>
      </c>
    </row>
    <row r="28">
      <c r="B28" t="inlineStr">
        <is>
          <t>Costi legali/coattivo annui</t>
        </is>
      </c>
      <c r="C28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DOMENICA VITTONATTI</dc:creator>
  <dcterms:created xmlns:dcterms="http://purl.org/dc/terms/" xmlns:xsi="http://www.w3.org/2001/XMLSchema-instance" xsi:type="dcterms:W3CDTF">2026-02-11T11:03:11Z</dcterms:created>
  <dcterms:modified xmlns:dcterms="http://purl.org/dc/terms/" xmlns:xsi="http://www.w3.org/2001/XMLSchema-instance" xsi:type="dcterms:W3CDTF">2026-03-05T13:58:41Z</dcterms:modified>
  <cp:lastModifiedBy>DOMENICA VITTONATTI</cp:lastModifiedBy>
</cp:coreProperties>
</file>